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solubilidad vs temperature" sheetId="1" r:id="rId1"/>
    <sheet name="solubilidad vs presión" sheetId="2" r:id="rId2"/>
  </sheets>
  <definedNames/>
  <calcPr fullCalcOnLoad="1"/>
</workbook>
</file>

<file path=xl/sharedStrings.xml><?xml version="1.0" encoding="utf-8"?>
<sst xmlns="http://schemas.openxmlformats.org/spreadsheetml/2006/main" count="37" uniqueCount="37">
  <si>
    <r>
      <t>T (</t>
    </r>
    <r>
      <rPr>
        <vertAlign val="superscript"/>
        <sz val="10"/>
        <rFont val="Comic Sans MS"/>
        <family val="4"/>
      </rPr>
      <t>o</t>
    </r>
    <r>
      <rPr>
        <sz val="10"/>
        <rFont val="Comic Sans MS"/>
        <family val="4"/>
      </rPr>
      <t>C)</t>
    </r>
  </si>
  <si>
    <r>
      <t>k</t>
    </r>
    <r>
      <rPr>
        <vertAlign val="subscript"/>
        <sz val="10"/>
        <rFont val="Comic Sans MS"/>
        <family val="4"/>
      </rPr>
      <t>H</t>
    </r>
    <r>
      <rPr>
        <sz val="10"/>
        <rFont val="Comic Sans MS"/>
        <family val="4"/>
      </rPr>
      <t xml:space="preserve"> =</t>
    </r>
  </si>
  <si>
    <r>
      <t>P</t>
    </r>
    <r>
      <rPr>
        <vertAlign val="subscript"/>
        <sz val="10"/>
        <rFont val="Comic Sans MS"/>
        <family val="4"/>
      </rPr>
      <t>gas</t>
    </r>
    <r>
      <rPr>
        <sz val="10"/>
        <rFont val="Comic Sans MS"/>
        <family val="4"/>
      </rPr>
      <t xml:space="preserve"> (atm)</t>
    </r>
  </si>
  <si>
    <r>
      <t>C</t>
    </r>
    <r>
      <rPr>
        <vertAlign val="subscript"/>
        <sz val="10"/>
        <rFont val="Comic Sans MS"/>
        <family val="4"/>
      </rPr>
      <t>gas</t>
    </r>
    <r>
      <rPr>
        <sz val="10"/>
        <rFont val="Comic Sans MS"/>
        <family val="4"/>
      </rPr>
      <t xml:space="preserve"> (M)</t>
    </r>
  </si>
  <si>
    <t>T (K) =</t>
  </si>
  <si>
    <t>M/atm</t>
  </si>
  <si>
    <r>
      <t>T (</t>
    </r>
    <r>
      <rPr>
        <vertAlign val="superscript"/>
        <sz val="10"/>
        <rFont val="Comic Sans MS"/>
        <family val="4"/>
      </rPr>
      <t>o</t>
    </r>
    <r>
      <rPr>
        <sz val="10"/>
        <rFont val="Comic Sans MS"/>
        <family val="4"/>
      </rPr>
      <t xml:space="preserve">C) = </t>
    </r>
  </si>
  <si>
    <t>gas</t>
  </si>
  <si>
    <t>kH</t>
  </si>
  <si>
    <r>
      <t>P</t>
    </r>
    <r>
      <rPr>
        <vertAlign val="subscript"/>
        <sz val="10"/>
        <rFont val="Comic Sans MS"/>
        <family val="4"/>
      </rPr>
      <t>gas</t>
    </r>
    <r>
      <rPr>
        <sz val="10"/>
        <rFont val="Comic Sans MS"/>
        <family val="4"/>
      </rPr>
      <t xml:space="preserve"> =</t>
    </r>
  </si>
  <si>
    <r>
      <t>C</t>
    </r>
    <r>
      <rPr>
        <vertAlign val="subscript"/>
        <sz val="10"/>
        <rFont val="Comic Sans MS"/>
        <family val="4"/>
      </rPr>
      <t>gas</t>
    </r>
    <r>
      <rPr>
        <sz val="10"/>
        <rFont val="Comic Sans MS"/>
        <family val="4"/>
      </rPr>
      <t xml:space="preserve"> =</t>
    </r>
  </si>
  <si>
    <t>atm</t>
  </si>
  <si>
    <t>M</t>
  </si>
  <si>
    <r>
      <t xml:space="preserve">         C</t>
    </r>
    <r>
      <rPr>
        <vertAlign val="subscript"/>
        <sz val="10"/>
        <color indexed="18"/>
        <rFont val="Comic Sans MS"/>
        <family val="4"/>
      </rPr>
      <t>gas</t>
    </r>
    <r>
      <rPr>
        <sz val="10"/>
        <color indexed="18"/>
        <rFont val="Comic Sans MS"/>
        <family val="4"/>
      </rPr>
      <t xml:space="preserve"> = k</t>
    </r>
    <r>
      <rPr>
        <vertAlign val="subscript"/>
        <sz val="10"/>
        <color indexed="18"/>
        <rFont val="Comic Sans MS"/>
        <family val="4"/>
      </rPr>
      <t>H</t>
    </r>
    <r>
      <rPr>
        <sz val="10"/>
        <color indexed="18"/>
        <rFont val="Comic Sans MS"/>
        <family val="4"/>
      </rPr>
      <t>P</t>
    </r>
    <r>
      <rPr>
        <vertAlign val="subscript"/>
        <sz val="10"/>
        <color indexed="18"/>
        <rFont val="Comic Sans MS"/>
        <family val="4"/>
      </rPr>
      <t>gas</t>
    </r>
  </si>
  <si>
    <t>MM</t>
  </si>
  <si>
    <t>mg/L</t>
  </si>
  <si>
    <t>oxígeno</t>
  </si>
  <si>
    <t>hidrógeno</t>
  </si>
  <si>
    <t>nitrogeno</t>
  </si>
  <si>
    <t>helio</t>
  </si>
  <si>
    <t>neón</t>
  </si>
  <si>
    <t>argón</t>
  </si>
  <si>
    <t>selecccionar el tipo de gas</t>
  </si>
  <si>
    <t>Ley de Henry</t>
  </si>
  <si>
    <t>Solubilidad en agua</t>
  </si>
  <si>
    <t>Trazador</t>
  </si>
  <si>
    <t>trazador</t>
  </si>
  <si>
    <t>punto</t>
  </si>
  <si>
    <t>(1.00 atm = 760 mm Hg)</t>
  </si>
  <si>
    <t>anhidrido Carbonoso</t>
  </si>
  <si>
    <t>anhídrido carbónico</t>
  </si>
  <si>
    <t>Efecto de la solubilidad del oxígeno con la temperatura</t>
  </si>
  <si>
    <t>solubilidad  (mg/L)</t>
  </si>
  <si>
    <t>Solubilidad de gases en agua</t>
  </si>
  <si>
    <t>1/kH a T</t>
  </si>
  <si>
    <t>a 298K</t>
  </si>
  <si>
    <r>
      <t>C=</t>
    </r>
    <r>
      <rPr>
        <sz val="10"/>
        <rFont val="Symbol"/>
        <family val="1"/>
      </rPr>
      <t>D</t>
    </r>
    <r>
      <rPr>
        <sz val="10"/>
        <rFont val="Arial Narrow"/>
        <family val="2"/>
      </rPr>
      <t>Hs/R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</si>
</sst>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0"/>
  </numFmts>
  <fonts count="65">
    <font>
      <sz val="10"/>
      <name val="Arial"/>
      <family val="0"/>
    </font>
    <font>
      <sz val="10"/>
      <name val="Comic Sans MS"/>
      <family val="4"/>
    </font>
    <font>
      <vertAlign val="superscript"/>
      <sz val="10"/>
      <name val="Comic Sans MS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Comic Sans MS"/>
      <family val="4"/>
    </font>
    <font>
      <b/>
      <sz val="11"/>
      <color indexed="60"/>
      <name val="Comic Sans MS"/>
      <family val="4"/>
    </font>
    <font>
      <sz val="10"/>
      <color indexed="20"/>
      <name val="Comic Sans MS"/>
      <family val="4"/>
    </font>
    <font>
      <sz val="10"/>
      <color indexed="10"/>
      <name val="Comic Sans MS"/>
      <family val="4"/>
    </font>
    <font>
      <b/>
      <sz val="11"/>
      <color indexed="16"/>
      <name val="Comic Sans MS"/>
      <family val="4"/>
    </font>
    <font>
      <vertAlign val="subscript"/>
      <sz val="10"/>
      <name val="Comic Sans MS"/>
      <family val="4"/>
    </font>
    <font>
      <sz val="10"/>
      <color indexed="8"/>
      <name val="Comic Sans MS"/>
      <family val="4"/>
    </font>
    <font>
      <sz val="10"/>
      <color indexed="53"/>
      <name val="Comic Sans MS"/>
      <family val="4"/>
    </font>
    <font>
      <sz val="10"/>
      <color indexed="18"/>
      <name val="Comic Sans MS"/>
      <family val="4"/>
    </font>
    <font>
      <vertAlign val="subscript"/>
      <sz val="10"/>
      <color indexed="18"/>
      <name val="Comic Sans MS"/>
      <family val="4"/>
    </font>
    <font>
      <b/>
      <sz val="10"/>
      <color indexed="18"/>
      <name val="Comic Sans MS"/>
      <family val="4"/>
    </font>
    <font>
      <sz val="10"/>
      <color indexed="62"/>
      <name val="Comic Sans MS"/>
      <family val="4"/>
    </font>
    <font>
      <b/>
      <sz val="10"/>
      <color indexed="8"/>
      <name val="Comic Sans MS"/>
      <family val="4"/>
    </font>
    <font>
      <sz val="10"/>
      <color indexed="17"/>
      <name val="Comic Sans MS"/>
      <family val="4"/>
    </font>
    <font>
      <vertAlign val="superscript"/>
      <sz val="10"/>
      <color indexed="17"/>
      <name val="Comic Sans MS"/>
      <family val="4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Comic Sans MS"/>
      <family val="4"/>
    </font>
    <font>
      <sz val="8"/>
      <name val="Segoe UI"/>
      <family val="2"/>
    </font>
    <font>
      <b/>
      <vertAlign val="superscript"/>
      <sz val="10"/>
      <color indexed="8"/>
      <name val="Comic Sans MS"/>
      <family val="4"/>
    </font>
    <font>
      <b/>
      <vertAlign val="subscript"/>
      <sz val="10"/>
      <color indexed="8"/>
      <name val="Comic Sans MS"/>
      <family val="4"/>
    </font>
    <font>
      <vertAlign val="subscript"/>
      <sz val="10"/>
      <color indexed="8"/>
      <name val="Comic Sans MS"/>
      <family val="4"/>
    </font>
    <font>
      <sz val="10"/>
      <name val="Symbol"/>
      <family val="1"/>
    </font>
    <font>
      <sz val="10"/>
      <name val="Arial Narrow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Comic Sans MS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5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0" xfId="46" applyAlignment="1" applyProtection="1">
      <alignment/>
      <protection/>
    </xf>
    <xf numFmtId="0" fontId="5" fillId="0" borderId="0" xfId="46" applyFont="1" applyAlignment="1" applyProtection="1">
      <alignment/>
      <protection/>
    </xf>
    <xf numFmtId="0" fontId="7" fillId="0" borderId="10" xfId="0" applyFont="1" applyBorder="1" applyAlignment="1">
      <alignment horizontal="center"/>
    </xf>
    <xf numFmtId="172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right"/>
    </xf>
    <xf numFmtId="172" fontId="1" fillId="33" borderId="11" xfId="0" applyNumberFormat="1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2" fontId="1" fillId="33" borderId="11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64" fillId="0" borderId="0" xfId="0" applyFont="1" applyAlignment="1">
      <alignment/>
    </xf>
    <xf numFmtId="2" fontId="10" fillId="0" borderId="0" xfId="0" applyNumberFormat="1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1625"/>
          <c:y val="0.0375"/>
          <c:w val="0.87825"/>
          <c:h val="0.809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trendline>
            <c:spPr>
              <a:ln w="25400">
                <a:solidFill>
                  <a:srgbClr val="008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'solubilidad vs temperature'!$A$4:$A$16</c:f>
              <c:numCache/>
            </c:numRef>
          </c:xVal>
          <c:yVal>
            <c:numRef>
              <c:f>'solubilidad vs temperature'!$D$4:$D$16</c:f>
              <c:numCache/>
            </c:numRef>
          </c:yVal>
          <c:smooth val="0"/>
        </c:ser>
        <c:ser>
          <c:idx val="0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'solubilidad vs temperature'!$A$4:$A$16</c:f>
              <c:numCache/>
            </c:numRef>
          </c:xVal>
          <c:yVal>
            <c:numRef>
              <c:f>'solubilidad vs temperature'!$B$4:$B$16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'solubilidad vs temperature'!$A$4:$A$16</c:f>
              <c:numCache/>
            </c:numRef>
          </c:xVal>
          <c:yVal>
            <c:numRef>
              <c:f>'solubilidad vs temperature'!$E$4:$E$16</c:f>
              <c:numCache/>
            </c:numRef>
          </c:yVal>
          <c:smooth val="0"/>
        </c:ser>
        <c:axId val="889422"/>
        <c:axId val="8004799"/>
      </c:scatterChart>
      <c:valAx>
        <c:axId val="889422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Temperatura, 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o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04799"/>
        <c:crosses val="autoZero"/>
        <c:crossBetween val="midCat"/>
        <c:dispUnits/>
        <c:majorUnit val="5"/>
      </c:valAx>
      <c:valAx>
        <c:axId val="8004799"/>
        <c:scaling>
          <c:orientation val="minMax"/>
          <c:max val="1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solubilidad, mg/L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3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94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CC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81"/>
          <c:y val="0.0365"/>
          <c:w val="0.894"/>
          <c:h val="0.8915"/>
        </c:manualLayout>
      </c:layout>
      <c:scatterChart>
        <c:scatterStyle val="lineMarker"/>
        <c:varyColors val="0"/>
        <c:ser>
          <c:idx val="1"/>
          <c:order val="0"/>
          <c:spPr>
            <a:ln w="25400">
              <a:solidFill>
                <a:srgbClr val="00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'solubilidad vs presión'!$A$6:$A$11</c:f>
              <c:numCache/>
            </c:numRef>
          </c:xVal>
          <c:yVal>
            <c:numRef>
              <c:f>'solubilidad vs presión'!$C$6:$C$11</c:f>
              <c:numCache/>
            </c:numRef>
          </c:yVal>
          <c:smooth val="0"/>
        </c:ser>
        <c:ser>
          <c:idx val="0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'solubilidad vs presión'!$A$6:$A$11</c:f>
              <c:numCache/>
            </c:numRef>
          </c:xVal>
          <c:yVal>
            <c:numRef>
              <c:f>'solubilidad vs presión'!$B$6:$B$11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0"/>
            <c:spPr>
              <a:ln w="25400">
                <a:solidFill>
                  <a:srgbClr val="FF0000"/>
                </a:solidFill>
                <a:prstDash val="sysDot"/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FF0000"/>
                </a:solidFill>
                <a:prstDash val="sysDot"/>
              </a:ln>
            </c:spPr>
            <c:marker>
              <c:symbol val="none"/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00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'solubilidad vs presión'!$F$18:$F$20</c:f>
              <c:numCache/>
            </c:numRef>
          </c:xVal>
          <c:yVal>
            <c:numRef>
              <c:f>'solubilidad vs presión'!$G$18:$G$20</c:f>
              <c:numCache/>
            </c:numRef>
          </c:yVal>
          <c:smooth val="0"/>
        </c:ser>
        <c:axId val="4934328"/>
        <c:axId val="44408953"/>
      </c:scatterChart>
      <c:valAx>
        <c:axId val="4934328"/>
        <c:scaling>
          <c:orientation val="minMax"/>
          <c:max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</a:t>
                </a:r>
                <a:r>
                  <a:rPr lang="en-US" cap="none" sz="1000" b="1" i="0" u="none" baseline="-25000">
                    <a:solidFill>
                      <a:srgbClr val="000000"/>
                    </a:solidFill>
                  </a:rPr>
                  <a:t>gas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08953"/>
        <c:crosses val="autoZero"/>
        <c:crossBetween val="midCat"/>
        <c:dispUnits/>
      </c:valAx>
      <c:valAx>
        <c:axId val="4440895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</a:t>
                </a:r>
                <a:r>
                  <a:rPr lang="en-US" cap="none" sz="1000" b="1" i="0" u="none" baseline="-25000">
                    <a:solidFill>
                      <a:srgbClr val="000000"/>
                    </a:solidFill>
                  </a:rPr>
                  <a:t>gas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343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FFCC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571500</xdr:colOff>
      <xdr:row>7</xdr:row>
      <xdr:rowOff>85725</xdr:rowOff>
    </xdr:from>
    <xdr:to>
      <xdr:col>19</xdr:col>
      <xdr:colOff>361950</xdr:colOff>
      <xdr:row>23</xdr:row>
      <xdr:rowOff>66675</xdr:rowOff>
    </xdr:to>
    <xdr:graphicFrame>
      <xdr:nvGraphicFramePr>
        <xdr:cNvPr id="1" name="Gráfico 1"/>
        <xdr:cNvGraphicFramePr/>
      </xdr:nvGraphicFramePr>
      <xdr:xfrm>
        <a:off x="7991475" y="1485900"/>
        <a:ext cx="46672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152400</xdr:colOff>
      <xdr:row>15</xdr:row>
      <xdr:rowOff>47625</xdr:rowOff>
    </xdr:from>
    <xdr:to>
      <xdr:col>9</xdr:col>
      <xdr:colOff>485775</xdr:colOff>
      <xdr:row>17</xdr:row>
      <xdr:rowOff>123825</xdr:rowOff>
    </xdr:to>
    <xdr:sp>
      <xdr:nvSpPr>
        <xdr:cNvPr id="2" name="Rectangle 3"/>
        <xdr:cNvSpPr>
          <a:spLocks/>
        </xdr:cNvSpPr>
      </xdr:nvSpPr>
      <xdr:spPr>
        <a:xfrm>
          <a:off x="5553075" y="2971800"/>
          <a:ext cx="94297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495300</xdr:colOff>
      <xdr:row>5</xdr:row>
      <xdr:rowOff>9525</xdr:rowOff>
    </xdr:from>
    <xdr:to>
      <xdr:col>21</xdr:col>
      <xdr:colOff>285750</xdr:colOff>
      <xdr:row>21</xdr:row>
      <xdr:rowOff>85725</xdr:rowOff>
    </xdr:to>
    <xdr:graphicFrame>
      <xdr:nvGraphicFramePr>
        <xdr:cNvPr id="1" name="Gráfico 1"/>
        <xdr:cNvGraphicFramePr/>
      </xdr:nvGraphicFramePr>
      <xdr:xfrm>
        <a:off x="9286875" y="1009650"/>
        <a:ext cx="466725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152400</xdr:colOff>
      <xdr:row>6</xdr:row>
      <xdr:rowOff>133350</xdr:rowOff>
    </xdr:from>
    <xdr:to>
      <xdr:col>12</xdr:col>
      <xdr:colOff>28575</xdr:colOff>
      <xdr:row>13</xdr:row>
      <xdr:rowOff>19050</xdr:rowOff>
    </xdr:to>
    <xdr:grpSp>
      <xdr:nvGrpSpPr>
        <xdr:cNvPr id="2" name="Group 8"/>
        <xdr:cNvGrpSpPr>
          <a:grpSpLocks/>
        </xdr:cNvGrpSpPr>
      </xdr:nvGrpSpPr>
      <xdr:grpSpPr>
        <a:xfrm>
          <a:off x="7115175" y="1343025"/>
          <a:ext cx="1095375" cy="1352550"/>
          <a:chOff x="655" y="142"/>
          <a:chExt cx="115" cy="128"/>
        </a:xfrm>
        <a:solidFill>
          <a:srgbClr val="FFFFFF"/>
        </a:solidFill>
      </xdr:grpSpPr>
      <xdr:grpSp>
        <xdr:nvGrpSpPr>
          <xdr:cNvPr id="3" name="Group 6"/>
          <xdr:cNvGrpSpPr>
            <a:grpSpLocks/>
          </xdr:cNvGrpSpPr>
        </xdr:nvGrpSpPr>
        <xdr:grpSpPr>
          <a:xfrm>
            <a:off x="655" y="142"/>
            <a:ext cx="115" cy="128"/>
            <a:chOff x="69" y="363"/>
            <a:chExt cx="115" cy="128"/>
          </a:xfrm>
          <a:solidFill>
            <a:srgbClr val="FFFFFF"/>
          </a:solidFill>
        </xdr:grpSpPr>
        <xdr:sp>
          <xdr:nvSpPr>
            <xdr:cNvPr id="4" name="Rectangle 2"/>
            <xdr:cNvSpPr>
              <a:spLocks/>
            </xdr:cNvSpPr>
          </xdr:nvSpPr>
          <xdr:spPr>
            <a:xfrm>
              <a:off x="69" y="363"/>
              <a:ext cx="115" cy="128"/>
            </a:xfrm>
            <a:prstGeom prst="rect">
              <a:avLst/>
            </a:prstGeom>
            <a:solidFill>
              <a:srgbClr val="FFFFFF"/>
            </a:solidFill>
            <a:ln w="571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3"/>
            <xdr:cNvSpPr>
              <a:spLocks/>
            </xdr:cNvSpPr>
          </xdr:nvSpPr>
          <xdr:spPr>
            <a:xfrm>
              <a:off x="69" y="428"/>
              <a:ext cx="115" cy="0"/>
            </a:xfrm>
            <a:prstGeom prst="line">
              <a:avLst/>
            </a:prstGeom>
            <a:noFill/>
            <a:ln w="2540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Text Box 4"/>
            <xdr:cNvSpPr txBox="1">
              <a:spLocks noChangeArrowheads="1"/>
            </xdr:cNvSpPr>
          </xdr:nvSpPr>
          <xdr:spPr>
            <a:xfrm>
              <a:off x="110" y="382"/>
              <a:ext cx="23" cy="2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18288" tIns="32004" rIns="0" bIns="0">
              <a:spAutoFit/>
            </a:bodyPr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Comic Sans MS"/>
                  <a:ea typeface="Comic Sans MS"/>
                  <a:cs typeface="Comic Sans MS"/>
                </a:rPr>
                <a:t>P</a:t>
              </a:r>
              <a:r>
                <a:rPr lang="en-US" cap="none" sz="1000" b="0" i="0" u="none" baseline="-25000">
                  <a:solidFill>
                    <a:srgbClr val="000000"/>
                  </a:solidFill>
                  <a:latin typeface="Comic Sans MS"/>
                  <a:ea typeface="Comic Sans MS"/>
                  <a:cs typeface="Comic Sans MS"/>
                </a:rPr>
                <a:t>gas</a:t>
              </a:r>
            </a:p>
          </xdr:txBody>
        </xdr:sp>
        <xdr:sp>
          <xdr:nvSpPr>
            <xdr:cNvPr id="7" name="Text Box 5"/>
            <xdr:cNvSpPr txBox="1">
              <a:spLocks noChangeArrowheads="1"/>
            </xdr:cNvSpPr>
          </xdr:nvSpPr>
          <xdr:spPr>
            <a:xfrm>
              <a:off x="110" y="447"/>
              <a:ext cx="24" cy="2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18288" tIns="32004" rIns="0" bIns="0">
              <a:spAutoFit/>
            </a:bodyPr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Comic Sans MS"/>
                  <a:ea typeface="Comic Sans MS"/>
                  <a:cs typeface="Comic Sans MS"/>
                </a:rPr>
                <a:t>C</a:t>
              </a:r>
              <a:r>
                <a:rPr lang="en-US" cap="none" sz="1000" b="0" i="0" u="none" baseline="-25000">
                  <a:solidFill>
                    <a:srgbClr val="000000"/>
                  </a:solidFill>
                  <a:latin typeface="Comic Sans MS"/>
                  <a:ea typeface="Comic Sans MS"/>
                  <a:cs typeface="Comic Sans MS"/>
                </a:rPr>
                <a:t>gas</a:t>
              </a:r>
            </a:p>
          </xdr:txBody>
        </xdr:sp>
      </xdr:grpSp>
      <xdr:sp>
        <xdr:nvSpPr>
          <xdr:cNvPr id="8" name="Rectangle 7"/>
          <xdr:cNvSpPr>
            <a:spLocks/>
          </xdr:cNvSpPr>
        </xdr:nvSpPr>
        <xdr:spPr>
          <a:xfrm>
            <a:off x="657" y="208"/>
            <a:ext cx="111" cy="60"/>
          </a:xfrm>
          <a:prstGeom prst="rect">
            <a:avLst/>
          </a:prstGeom>
          <a:solidFill>
            <a:srgbClr val="33CCCC">
              <a:alpha val="45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76200</xdr:colOff>
      <xdr:row>17</xdr:row>
      <xdr:rowOff>76200</xdr:rowOff>
    </xdr:from>
    <xdr:to>
      <xdr:col>12</xdr:col>
      <xdr:colOff>114300</xdr:colOff>
      <xdr:row>17</xdr:row>
      <xdr:rowOff>123825</xdr:rowOff>
    </xdr:to>
    <xdr:sp>
      <xdr:nvSpPr>
        <xdr:cNvPr id="9" name="Rectangle 18"/>
        <xdr:cNvSpPr>
          <a:spLocks/>
        </xdr:cNvSpPr>
      </xdr:nvSpPr>
      <xdr:spPr>
        <a:xfrm>
          <a:off x="8258175" y="3505200"/>
          <a:ext cx="38100" cy="47625"/>
        </a:xfrm>
        <a:prstGeom prst="rect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K27"/>
  <sheetViews>
    <sheetView showGridLines="0" zoomScalePageLayoutView="0" workbookViewId="0" topLeftCell="A1">
      <selection activeCell="P3" sqref="P3"/>
    </sheetView>
  </sheetViews>
  <sheetFormatPr defaultColWidth="9.140625" defaultRowHeight="12.75"/>
  <cols>
    <col min="1" max="1" width="9.140625" style="1" customWidth="1"/>
    <col min="2" max="2" width="17.00390625" style="1" customWidth="1"/>
    <col min="3" max="10" width="9.140625" style="1" customWidth="1"/>
    <col min="11" max="11" width="12.00390625" style="1" bestFit="1" customWidth="1"/>
    <col min="12" max="16384" width="9.140625" style="1" customWidth="1"/>
  </cols>
  <sheetData>
    <row r="1" ht="18">
      <c r="A1" s="8" t="s">
        <v>31</v>
      </c>
    </row>
    <row r="2" ht="15"/>
    <row r="3" spans="1:11" ht="17.25" thickBot="1">
      <c r="A3" s="3" t="s">
        <v>0</v>
      </c>
      <c r="B3" s="6" t="s">
        <v>32</v>
      </c>
      <c r="K3" s="1" t="b">
        <v>0</v>
      </c>
    </row>
    <row r="4" spans="1:5" ht="15">
      <c r="A4" s="2">
        <v>0</v>
      </c>
      <c r="B4" s="7">
        <v>14.6</v>
      </c>
      <c r="D4" s="1">
        <f>IF($K$3=TRUE,B4,-10)</f>
        <v>-10</v>
      </c>
      <c r="E4" s="1">
        <f>IF($K$5=TRUE,5,-10)</f>
        <v>-10</v>
      </c>
    </row>
    <row r="5" spans="1:5" ht="15">
      <c r="A5" s="2">
        <v>3</v>
      </c>
      <c r="B5" s="7">
        <v>13.5</v>
      </c>
      <c r="D5" s="1">
        <f aca="true" t="shared" si="0" ref="D5:D16">IF($K$3=TRUE,B5,-10)</f>
        <v>-10</v>
      </c>
      <c r="E5" s="1">
        <f aca="true" t="shared" si="1" ref="E5:E16">IF($K$5=TRUE,5,-10)</f>
        <v>-10</v>
      </c>
    </row>
    <row r="6" spans="1:5" ht="15">
      <c r="A6" s="2">
        <v>6</v>
      </c>
      <c r="B6" s="7">
        <v>12.5</v>
      </c>
      <c r="D6" s="1">
        <f t="shared" si="0"/>
        <v>-10</v>
      </c>
      <c r="E6" s="1">
        <f t="shared" si="1"/>
        <v>-10</v>
      </c>
    </row>
    <row r="7" spans="1:5" ht="15">
      <c r="A7" s="2">
        <v>9</v>
      </c>
      <c r="B7" s="7">
        <v>11.6</v>
      </c>
      <c r="D7" s="1">
        <f t="shared" si="0"/>
        <v>-10</v>
      </c>
      <c r="E7" s="1">
        <f t="shared" si="1"/>
        <v>-10</v>
      </c>
    </row>
    <row r="8" spans="1:5" ht="15">
      <c r="A8" s="2">
        <v>12</v>
      </c>
      <c r="B8" s="7">
        <v>10.8</v>
      </c>
      <c r="D8" s="1">
        <f t="shared" si="0"/>
        <v>-10</v>
      </c>
      <c r="E8" s="1">
        <f t="shared" si="1"/>
        <v>-10</v>
      </c>
    </row>
    <row r="9" spans="1:5" ht="15">
      <c r="A9" s="2">
        <v>15</v>
      </c>
      <c r="B9" s="7">
        <v>10.2</v>
      </c>
      <c r="D9" s="1">
        <f t="shared" si="0"/>
        <v>-10</v>
      </c>
      <c r="E9" s="1">
        <f t="shared" si="1"/>
        <v>-10</v>
      </c>
    </row>
    <row r="10" spans="1:5" ht="15">
      <c r="A10" s="2">
        <v>18</v>
      </c>
      <c r="B10" s="7">
        <v>9.5</v>
      </c>
      <c r="D10" s="1">
        <f t="shared" si="0"/>
        <v>-10</v>
      </c>
      <c r="E10" s="1">
        <f t="shared" si="1"/>
        <v>-10</v>
      </c>
    </row>
    <row r="11" spans="1:11" ht="15">
      <c r="A11" s="2">
        <v>21</v>
      </c>
      <c r="B11" s="7">
        <v>9</v>
      </c>
      <c r="D11" s="1">
        <f t="shared" si="0"/>
        <v>-10</v>
      </c>
      <c r="E11" s="1">
        <f t="shared" si="1"/>
        <v>-10</v>
      </c>
      <c r="K11" s="10">
        <f>IF(K5=TRUE,"5 mg/L and below is","")</f>
      </c>
    </row>
    <row r="12" spans="1:11" ht="15">
      <c r="A12" s="2">
        <v>24</v>
      </c>
      <c r="B12" s="7">
        <v>8.5</v>
      </c>
      <c r="D12" s="1">
        <f t="shared" si="0"/>
        <v>-10</v>
      </c>
      <c r="E12" s="1">
        <f t="shared" si="1"/>
        <v>-10</v>
      </c>
      <c r="K12" s="10">
        <f>IF(K5=TRUE,"unhealthly in natural waters","")</f>
      </c>
    </row>
    <row r="13" spans="1:5" ht="15">
      <c r="A13" s="2">
        <v>27</v>
      </c>
      <c r="B13" s="7">
        <v>8.1</v>
      </c>
      <c r="D13" s="1">
        <f t="shared" si="0"/>
        <v>-10</v>
      </c>
      <c r="E13" s="1">
        <f t="shared" si="1"/>
        <v>-10</v>
      </c>
    </row>
    <row r="14" spans="1:5" ht="15">
      <c r="A14" s="2">
        <v>30</v>
      </c>
      <c r="B14" s="7">
        <v>7.6</v>
      </c>
      <c r="D14" s="1">
        <f t="shared" si="0"/>
        <v>-10</v>
      </c>
      <c r="E14" s="1">
        <f t="shared" si="1"/>
        <v>-10</v>
      </c>
    </row>
    <row r="15" spans="1:5" ht="15">
      <c r="A15" s="2">
        <v>33</v>
      </c>
      <c r="B15" s="7">
        <v>7.3</v>
      </c>
      <c r="D15" s="1">
        <f t="shared" si="0"/>
        <v>-10</v>
      </c>
      <c r="E15" s="1">
        <f t="shared" si="1"/>
        <v>-10</v>
      </c>
    </row>
    <row r="16" spans="1:5" ht="15">
      <c r="A16" s="2">
        <v>36</v>
      </c>
      <c r="B16" s="7">
        <v>7</v>
      </c>
      <c r="D16" s="1">
        <f t="shared" si="0"/>
        <v>-10</v>
      </c>
      <c r="E16" s="1">
        <f t="shared" si="1"/>
        <v>-10</v>
      </c>
    </row>
    <row r="20" ht="15">
      <c r="C20" s="9"/>
    </row>
    <row r="27" ht="15">
      <c r="J27" s="5"/>
    </row>
  </sheetData>
  <sheetProtection/>
  <printOptions/>
  <pageMargins left="0.75" right="0.75" top="1" bottom="1" header="0.5" footer="0.5"/>
  <pageSetup horizontalDpi="600" verticalDpi="600" orientation="landscape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M30"/>
  <sheetViews>
    <sheetView showGridLines="0" tabSelected="1" zoomScalePageLayoutView="0" workbookViewId="0" topLeftCell="A1">
      <selection activeCell="V27" sqref="V27"/>
    </sheetView>
  </sheetViews>
  <sheetFormatPr defaultColWidth="9.140625" defaultRowHeight="12.75"/>
  <cols>
    <col min="1" max="4" width="9.140625" style="1" customWidth="1"/>
    <col min="5" max="5" width="19.28125" style="1" customWidth="1"/>
    <col min="6" max="6" width="10.8515625" style="1" customWidth="1"/>
    <col min="7" max="7" width="10.28125" style="1" customWidth="1"/>
    <col min="8" max="16384" width="9.140625" style="1" customWidth="1"/>
  </cols>
  <sheetData>
    <row r="1" ht="18">
      <c r="A1" s="11" t="s">
        <v>33</v>
      </c>
    </row>
    <row r="2" spans="8:11" ht="15" customHeight="1">
      <c r="H2" s="12" t="s">
        <v>6</v>
      </c>
      <c r="I2" s="15">
        <f>I4-273</f>
        <v>25</v>
      </c>
      <c r="K2" s="9" t="s">
        <v>22</v>
      </c>
    </row>
    <row r="3" spans="6:11" ht="15">
      <c r="F3" s="14" t="str">
        <f>VLOOKUP(K3,D7:I14,2,TRUE)</f>
        <v>anhídrido carbónico</v>
      </c>
      <c r="K3" s="1">
        <v>3</v>
      </c>
    </row>
    <row r="4" spans="5:9" ht="15">
      <c r="E4" s="12" t="s">
        <v>1</v>
      </c>
      <c r="F4" s="15">
        <f>VLOOKUP(K3,D7:I14,6,TRUE)</f>
        <v>0.034002040122407345</v>
      </c>
      <c r="G4" s="1" t="s">
        <v>5</v>
      </c>
      <c r="H4" s="12" t="s">
        <v>4</v>
      </c>
      <c r="I4" s="15">
        <v>298</v>
      </c>
    </row>
    <row r="5" spans="1:2" ht="15.75" thickBot="1">
      <c r="A5" s="3" t="s">
        <v>2</v>
      </c>
      <c r="B5" s="3" t="s">
        <v>3</v>
      </c>
    </row>
    <row r="6" spans="1:12" ht="16.5">
      <c r="A6" s="2">
        <v>0</v>
      </c>
      <c r="B6" s="2">
        <f aca="true" t="shared" si="0" ref="B6:B11">$F$4*A6</f>
        <v>0</v>
      </c>
      <c r="C6" s="1">
        <f>IF($F$23=TRUE,0,-1)</f>
        <v>0</v>
      </c>
      <c r="E6" s="2" t="s">
        <v>7</v>
      </c>
      <c r="F6" s="2" t="s">
        <v>34</v>
      </c>
      <c r="G6" s="1" t="s">
        <v>36</v>
      </c>
      <c r="H6" s="2" t="s">
        <v>35</v>
      </c>
      <c r="I6" s="2" t="s">
        <v>8</v>
      </c>
      <c r="J6" s="2" t="s">
        <v>14</v>
      </c>
      <c r="L6" s="18" t="s">
        <v>23</v>
      </c>
    </row>
    <row r="7" spans="1:10" ht="16.5">
      <c r="A7" s="2">
        <v>0.1</v>
      </c>
      <c r="B7" s="2">
        <f t="shared" si="0"/>
        <v>0.003400204012240735</v>
      </c>
      <c r="C7" s="1">
        <f>IF($F$23=TRUE,0.00013,-1)</f>
        <v>0.00013</v>
      </c>
      <c r="D7" s="26">
        <v>1</v>
      </c>
      <c r="E7" s="24" t="s">
        <v>16</v>
      </c>
      <c r="F7" s="2">
        <f>H7*EXP(-G7*((1/$I$4)-(1/298)))</f>
        <v>769.2307692307693</v>
      </c>
      <c r="G7" s="2">
        <v>1700</v>
      </c>
      <c r="H7" s="2">
        <v>769.2307692307693</v>
      </c>
      <c r="I7" s="1">
        <f>1/F7</f>
        <v>0.0013</v>
      </c>
      <c r="J7" s="2">
        <v>32</v>
      </c>
    </row>
    <row r="8" spans="1:10" ht="16.5">
      <c r="A8" s="2">
        <v>0.2</v>
      </c>
      <c r="B8" s="2">
        <f t="shared" si="0"/>
        <v>0.00680040802448147</v>
      </c>
      <c r="C8" s="1">
        <f>IF($F$23=TRUE,0.00026,-1)</f>
        <v>0.00026</v>
      </c>
      <c r="D8" s="26">
        <v>2</v>
      </c>
      <c r="E8" s="25" t="s">
        <v>17</v>
      </c>
      <c r="F8" s="2">
        <f aca="true" t="shared" si="1" ref="F8:F14">H8*EXP(-G8*((1/$I$4)-(1/298)))</f>
        <v>1282.05</v>
      </c>
      <c r="G8" s="2">
        <v>500</v>
      </c>
      <c r="H8" s="2">
        <v>1282.05</v>
      </c>
      <c r="I8" s="1">
        <f aca="true" t="shared" si="2" ref="I8:I14">1/F8</f>
        <v>0.00078000078000078</v>
      </c>
      <c r="J8" s="2">
        <v>2</v>
      </c>
    </row>
    <row r="9" spans="1:10" ht="16.5">
      <c r="A9" s="2">
        <v>0.3</v>
      </c>
      <c r="B9" s="2">
        <f t="shared" si="0"/>
        <v>0.010200612036722203</v>
      </c>
      <c r="C9" s="1">
        <f>IF($F$23=TRUE,0.00039,-1)</f>
        <v>0.00039</v>
      </c>
      <c r="D9" s="26">
        <v>3</v>
      </c>
      <c r="E9" s="25" t="s">
        <v>30</v>
      </c>
      <c r="F9" s="2">
        <f t="shared" si="1"/>
        <v>29.41</v>
      </c>
      <c r="G9" s="2">
        <v>2400</v>
      </c>
      <c r="H9" s="2">
        <v>29.41</v>
      </c>
      <c r="I9" s="1">
        <f t="shared" si="2"/>
        <v>0.034002040122407345</v>
      </c>
      <c r="J9" s="2">
        <v>44</v>
      </c>
    </row>
    <row r="10" spans="1:10" ht="16.5">
      <c r="A10" s="2">
        <v>0.4</v>
      </c>
      <c r="B10" s="2">
        <f t="shared" si="0"/>
        <v>0.01360081604896294</v>
      </c>
      <c r="C10" s="1">
        <f>IF($F$23=TRUE,0.00052,-1)</f>
        <v>0.00052</v>
      </c>
      <c r="D10" s="26">
        <v>4</v>
      </c>
      <c r="E10" s="25" t="s">
        <v>18</v>
      </c>
      <c r="F10" s="2">
        <f t="shared" si="1"/>
        <v>1639.34</v>
      </c>
      <c r="G10" s="2">
        <v>1300</v>
      </c>
      <c r="H10" s="2">
        <v>1639.34</v>
      </c>
      <c r="I10" s="1">
        <f t="shared" si="2"/>
        <v>0.0006100015860041237</v>
      </c>
      <c r="J10" s="2">
        <v>28</v>
      </c>
    </row>
    <row r="11" spans="1:10" ht="16.5">
      <c r="A11" s="2">
        <v>0.5</v>
      </c>
      <c r="B11" s="2">
        <f t="shared" si="0"/>
        <v>0.017001020061203673</v>
      </c>
      <c r="C11" s="1">
        <f>IF($F$23=TRUE,0.00065,-1)</f>
        <v>0.00065</v>
      </c>
      <c r="D11" s="26">
        <v>5</v>
      </c>
      <c r="E11" s="25" t="s">
        <v>19</v>
      </c>
      <c r="F11" s="2">
        <f t="shared" si="1"/>
        <v>2702.7</v>
      </c>
      <c r="G11" s="2">
        <v>230</v>
      </c>
      <c r="H11" s="2">
        <v>2702.7</v>
      </c>
      <c r="I11" s="1">
        <f t="shared" si="2"/>
        <v>0.00037000037000037</v>
      </c>
      <c r="J11" s="2">
        <v>4</v>
      </c>
    </row>
    <row r="12" spans="4:10" ht="16.5">
      <c r="D12" s="26">
        <v>6</v>
      </c>
      <c r="E12" s="25" t="s">
        <v>20</v>
      </c>
      <c r="F12" s="2">
        <f t="shared" si="1"/>
        <v>2222.22</v>
      </c>
      <c r="G12" s="2">
        <v>490</v>
      </c>
      <c r="H12" s="2">
        <v>2222.22</v>
      </c>
      <c r="I12" s="1">
        <f t="shared" si="2"/>
        <v>0.00045000045000045003</v>
      </c>
      <c r="J12" s="2">
        <v>20</v>
      </c>
    </row>
    <row r="13" spans="4:10" ht="16.5">
      <c r="D13" s="26">
        <v>7</v>
      </c>
      <c r="E13" s="25" t="s">
        <v>21</v>
      </c>
      <c r="F13" s="2">
        <f t="shared" si="1"/>
        <v>714.28</v>
      </c>
      <c r="G13" s="2">
        <v>1300</v>
      </c>
      <c r="H13" s="2">
        <v>714.28</v>
      </c>
      <c r="I13" s="1">
        <f t="shared" si="2"/>
        <v>0.0014000112000896008</v>
      </c>
      <c r="J13" s="2">
        <v>40</v>
      </c>
    </row>
    <row r="14" spans="4:10" ht="16.5">
      <c r="D14" s="26">
        <v>8</v>
      </c>
      <c r="E14" s="25" t="s">
        <v>29</v>
      </c>
      <c r="F14" s="2">
        <f t="shared" si="1"/>
        <v>1052.63</v>
      </c>
      <c r="G14" s="2">
        <v>1300</v>
      </c>
      <c r="H14" s="2">
        <v>1052.63</v>
      </c>
      <c r="I14" s="1">
        <f>1/F14</f>
        <v>0.0009500014250021374</v>
      </c>
      <c r="J14" s="2">
        <v>28</v>
      </c>
    </row>
    <row r="15" spans="6:12" ht="15">
      <c r="F15" s="2"/>
      <c r="G15" s="2"/>
      <c r="H15" s="2"/>
      <c r="K15" s="17" t="s">
        <v>13</v>
      </c>
      <c r="L15" s="16"/>
    </row>
    <row r="16" ht="15">
      <c r="K16" s="17" t="s">
        <v>24</v>
      </c>
    </row>
    <row r="18" spans="5:12" ht="15">
      <c r="E18" s="10" t="s">
        <v>26</v>
      </c>
      <c r="F18" s="10">
        <v>0</v>
      </c>
      <c r="G18" s="10">
        <f>$F$4*$L$19</f>
        <v>0.009520571234274057</v>
      </c>
      <c r="L18" s="13" t="s">
        <v>25</v>
      </c>
    </row>
    <row r="19" spans="5:13" ht="15">
      <c r="E19" s="10" t="s">
        <v>27</v>
      </c>
      <c r="F19" s="27">
        <f>$L$19</f>
        <v>0.28</v>
      </c>
      <c r="G19" s="10">
        <f>$F$4*$L$19</f>
        <v>0.009520571234274057</v>
      </c>
      <c r="K19" s="12" t="s">
        <v>9</v>
      </c>
      <c r="L19" s="23">
        <f>L20</f>
        <v>0.28</v>
      </c>
      <c r="M19" s="1" t="s">
        <v>11</v>
      </c>
    </row>
    <row r="20" spans="5:12" ht="15">
      <c r="E20" s="10"/>
      <c r="F20" s="10">
        <f>$L$19</f>
        <v>0.28</v>
      </c>
      <c r="G20" s="10">
        <v>0</v>
      </c>
      <c r="K20" s="1">
        <v>28</v>
      </c>
      <c r="L20" s="22">
        <f>K20/100</f>
        <v>0.28</v>
      </c>
    </row>
    <row r="21" ht="15">
      <c r="L21" s="2"/>
    </row>
    <row r="22" spans="11:13" ht="15">
      <c r="K22" s="12" t="s">
        <v>10</v>
      </c>
      <c r="L22" s="15">
        <f>G18</f>
        <v>0.009520571234274057</v>
      </c>
      <c r="M22" s="1" t="s">
        <v>12</v>
      </c>
    </row>
    <row r="23" spans="1:6" ht="15">
      <c r="A23" s="1" t="s">
        <v>28</v>
      </c>
      <c r="F23" s="1" t="b">
        <v>1</v>
      </c>
    </row>
    <row r="24" spans="12:13" ht="15">
      <c r="L24" s="19">
        <f>(L22*VLOOKUP(K3,D7:J14,7))*1000</f>
        <v>418.90513430805856</v>
      </c>
      <c r="M24" s="1" t="s">
        <v>15</v>
      </c>
    </row>
    <row r="27" ht="15">
      <c r="J27" s="4"/>
    </row>
    <row r="28" spans="2:3" ht="15">
      <c r="B28" s="20"/>
      <c r="C28" s="21"/>
    </row>
    <row r="29" spans="2:3" ht="15">
      <c r="B29" s="21"/>
      <c r="C29" s="21"/>
    </row>
    <row r="30" spans="2:8" ht="15">
      <c r="B30" s="21"/>
      <c r="C30" s="21"/>
      <c r="H30" s="21"/>
    </row>
  </sheetData>
  <sheetProtection/>
  <printOptions/>
  <pageMargins left="0.75" right="0.75" top="1" bottom="1" header="0.5" footer="0.5"/>
  <pageSetup horizontalDpi="600" verticalDpi="600" orientation="landscape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Cat and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Sinex</dc:creator>
  <cp:keywords/>
  <dc:description/>
  <cp:lastModifiedBy>juan  carlos vazquez lira</cp:lastModifiedBy>
  <cp:lastPrinted>2007-05-27T13:33:55Z</cp:lastPrinted>
  <dcterms:created xsi:type="dcterms:W3CDTF">2007-05-23T15:27:18Z</dcterms:created>
  <dcterms:modified xsi:type="dcterms:W3CDTF">2017-02-27T22:12:29Z</dcterms:modified>
  <cp:category/>
  <cp:version/>
  <cp:contentType/>
  <cp:contentStatus/>
</cp:coreProperties>
</file>